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6CB4703F-20F3-4C62-B9AC-7A05F0365A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O63" i="1" l="1"/>
  <c r="N63" i="1"/>
  <c r="M63" i="1"/>
  <c r="K63" i="1"/>
  <c r="L61" i="1"/>
  <c r="L57" i="1"/>
  <c r="L41" i="1"/>
  <c r="L40" i="1"/>
  <c r="L37" i="1"/>
  <c r="L30" i="1"/>
  <c r="L29" i="1"/>
  <c r="L24" i="1"/>
  <c r="L21" i="1"/>
  <c r="L18" i="1"/>
  <c r="L15" i="1"/>
  <c r="L13" i="1"/>
  <c r="L12" i="1"/>
  <c r="L11" i="1"/>
  <c r="L8" i="1"/>
  <c r="L4" i="1"/>
  <c r="L63" i="1" l="1"/>
  <c r="J61" i="1"/>
  <c r="J57" i="1"/>
  <c r="J49" i="1"/>
  <c r="J41" i="1"/>
  <c r="J40" i="1"/>
  <c r="J35" i="1"/>
  <c r="J30" i="1"/>
  <c r="J29" i="1"/>
  <c r="J21" i="1"/>
  <c r="J18" i="1"/>
  <c r="J15" i="1"/>
  <c r="J13" i="1"/>
  <c r="J12" i="1"/>
  <c r="J11" i="1"/>
  <c r="J8" i="1"/>
  <c r="J4" i="1"/>
  <c r="J63" i="1" l="1"/>
  <c r="I58" i="1"/>
  <c r="I57" i="1"/>
  <c r="I50" i="1"/>
  <c r="I49" i="1"/>
  <c r="I40" i="1"/>
  <c r="I37" i="1"/>
  <c r="I31" i="1"/>
  <c r="I30" i="1"/>
  <c r="I29" i="1"/>
  <c r="I24" i="1"/>
  <c r="I23" i="1"/>
  <c r="I21" i="1"/>
  <c r="I18" i="1"/>
  <c r="I15" i="1"/>
  <c r="I13" i="1"/>
  <c r="I12" i="1"/>
  <c r="I11" i="1"/>
  <c r="I8" i="1"/>
  <c r="I4" i="1"/>
  <c r="D4" i="1"/>
  <c r="E4" i="1"/>
  <c r="H4" i="1"/>
  <c r="D6" i="1"/>
  <c r="D7" i="1"/>
  <c r="D8" i="1"/>
  <c r="E8" i="1"/>
  <c r="H8" i="1"/>
  <c r="D11" i="1"/>
  <c r="H11" i="1"/>
  <c r="D12" i="1"/>
  <c r="E12" i="1"/>
  <c r="H12" i="1"/>
  <c r="D13" i="1"/>
  <c r="E13" i="1"/>
  <c r="H13" i="1"/>
  <c r="D15" i="1"/>
  <c r="E15" i="1"/>
  <c r="D18" i="1"/>
  <c r="E18" i="1"/>
  <c r="H18" i="1"/>
  <c r="D21" i="1"/>
  <c r="E21" i="1"/>
  <c r="H21" i="1"/>
  <c r="D24" i="1"/>
  <c r="E24" i="1"/>
  <c r="H24" i="1"/>
  <c r="D29" i="1"/>
  <c r="E29" i="1"/>
  <c r="H29" i="1"/>
  <c r="H30" i="1"/>
  <c r="H31" i="1"/>
  <c r="D35" i="1"/>
  <c r="D37" i="1"/>
  <c r="E37" i="1"/>
  <c r="H37" i="1"/>
  <c r="D40" i="1"/>
  <c r="E40" i="1"/>
  <c r="H40" i="1"/>
  <c r="E49" i="1"/>
  <c r="H49" i="1"/>
  <c r="D57" i="1"/>
  <c r="E57" i="1"/>
  <c r="H57" i="1"/>
  <c r="D58" i="1"/>
  <c r="E58" i="1"/>
  <c r="I63" i="1" l="1"/>
  <c r="H63" i="1" l="1"/>
  <c r="G63" i="1" l="1"/>
  <c r="F63" i="1"/>
  <c r="E63" i="1" l="1"/>
  <c r="D63" i="1" l="1"/>
</calcChain>
</file>

<file path=xl/sharedStrings.xml><?xml version="1.0" encoding="utf-8"?>
<sst xmlns="http://schemas.openxmlformats.org/spreadsheetml/2006/main" count="77" uniqueCount="77">
  <si>
    <t>lei</t>
  </si>
  <si>
    <t>Beneficiar</t>
  </si>
  <si>
    <t>Valoare platita in FEBRUARIE</t>
  </si>
  <si>
    <t>Valoare platita in MARTIE</t>
  </si>
  <si>
    <t>Valoare platita in APRILIE</t>
  </si>
  <si>
    <t>Valoare platita in IUNIE</t>
  </si>
  <si>
    <t>Valoare platita in IULIE</t>
  </si>
  <si>
    <t>Valoare platita in AUGUST</t>
  </si>
  <si>
    <t>Valoare platita
 in MAI</t>
  </si>
  <si>
    <t>Valoare        platita in SEPT</t>
  </si>
  <si>
    <t>Valoare                       platita
 in OCT</t>
  </si>
  <si>
    <t>Valoare platita in NOV</t>
  </si>
  <si>
    <t>Valoare                platita
 in DEC</t>
  </si>
  <si>
    <t>Nr. Crt.</t>
  </si>
  <si>
    <t>Cod Fiscal</t>
  </si>
  <si>
    <t>Valoare platita in IANUARIE</t>
  </si>
  <si>
    <t>TOTAL</t>
  </si>
  <si>
    <t>ACONITI-LINE FARM</t>
  </si>
  <si>
    <t>ANDRE FARM</t>
  </si>
  <si>
    <t>ANEL_CO</t>
  </si>
  <si>
    <t>BELLA MEDIFARM SRL</t>
  </si>
  <si>
    <t>BELLADONA</t>
  </si>
  <si>
    <t>BELONA</t>
  </si>
  <si>
    <t>CARMCRIS FARM</t>
  </si>
  <si>
    <t>CATENA COMFARM</t>
  </si>
  <si>
    <t>CATENA FARMACON</t>
  </si>
  <si>
    <t>CATENA HYGEIA</t>
  </si>
  <si>
    <t>CONDOR</t>
  </si>
  <si>
    <t>DEMETRA PHARM</t>
  </si>
  <si>
    <t>DENTO FARM</t>
  </si>
  <si>
    <t>DORADA</t>
  </si>
  <si>
    <t>E&amp;A PHARMAGRUP</t>
  </si>
  <si>
    <t>ELANFARM GOLD SRL</t>
  </si>
  <si>
    <t>ELEDANIS</t>
  </si>
  <si>
    <t>FADEL FARM SRL</t>
  </si>
  <si>
    <t>FARM ES DIANA</t>
  </si>
  <si>
    <t>FARMACIA DAVILLA SRL</t>
  </si>
  <si>
    <t>FARMACIA MISHA FARM SRL</t>
  </si>
  <si>
    <t>FARMASEPT</t>
  </si>
  <si>
    <t>GENIA SRL</t>
  </si>
  <si>
    <t>HELP NET FARMA SA</t>
  </si>
  <si>
    <t>HELPIS</t>
  </si>
  <si>
    <t>HELYA FARM</t>
  </si>
  <si>
    <t>HYPERICI</t>
  </si>
  <si>
    <t>IASMINA FARM PLUS S.R.L</t>
  </si>
  <si>
    <t>INDIGO FARM SRL</t>
  </si>
  <si>
    <t>L&amp;N</t>
  </si>
  <si>
    <t>MARIFARMA</t>
  </si>
  <si>
    <t>MEDIMFARM TOPFARM S.A.</t>
  </si>
  <si>
    <t>MEDIPET</t>
  </si>
  <si>
    <t>METEORA</t>
  </si>
  <si>
    <t>MUSETEL</t>
  </si>
  <si>
    <t>OXALYS TEHNOFARM SRL</t>
  </si>
  <si>
    <t>PAEONIA</t>
  </si>
  <si>
    <t>PANACEEA</t>
  </si>
  <si>
    <t>PERSEEA FARM SRL</t>
  </si>
  <si>
    <t>PHARMALAUR</t>
  </si>
  <si>
    <t>POPA-MAR</t>
  </si>
  <si>
    <t>RONDO FARM</t>
  </si>
  <si>
    <t>ROSA</t>
  </si>
  <si>
    <t>SANTALUM FARM</t>
  </si>
  <si>
    <t>SAS PHARMA PLUS</t>
  </si>
  <si>
    <t>SAVIOR PHARMA VISTA SRL</t>
  </si>
  <si>
    <t>SEMA INVESTMENT S.R.L.</t>
  </si>
  <si>
    <t>SPERANTA</t>
  </si>
  <si>
    <t>STARPHARM</t>
  </si>
  <si>
    <t>TRI FARM S.R.L.</t>
  </si>
  <si>
    <t>TUDAL</t>
  </si>
  <si>
    <t>VALERIA PUR FARM SRL</t>
  </si>
  <si>
    <t>VAVAFARM</t>
  </si>
  <si>
    <t>VINCA</t>
  </si>
  <si>
    <t>GENUIN IMPEX SRL</t>
  </si>
  <si>
    <t xml:space="preserve">PLATI EFECTUATE IN ANUL 2023 CATRE FARMACII PENTRU MEDICAMENTE PNS </t>
  </si>
  <si>
    <t>DR. MAX SRL(fost SENSIBLU SRL)</t>
  </si>
  <si>
    <t>MINI FARM CONCEPT S.R.L.</t>
  </si>
  <si>
    <t>QUALITY PHARMA CONCEPT SRL</t>
  </si>
  <si>
    <t>VITAL GRUP ONLINE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</si>
</sst>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3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4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5" fillId="0" borderId="1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4" fontId="2" fillId="0" borderId="0" xfId="0" applyNumberFormat="1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5" fillId="0" borderId="0" xfId="0" applyNumberFormat="1" applyFont="1"/>
    <xf numFmtId="4" fontId="0" fillId="0" borderId="0" xfId="0" applyNumberFormat="1"/>
    <xf numFmtId="0" fontId="2" fillId="0" borderId="1" xfId="0" applyFont="1" applyBorder="1"/>
    <xf numFmtId="4" fontId="3" fillId="0" borderId="4" xfId="0" applyNumberFormat="1" applyFont="1" applyBorder="1"/>
    <xf numFmtId="0" fontId="1" fillId="0" borderId="7" xfId="0" applyFont="1" applyBorder="1" applyAlignment="1">
      <alignment horizontal="center" vertical="center" wrapText="1"/>
    </xf>
    <xf numFmtId="4" fontId="0" fillId="0" borderId="4" xfId="0" applyNumberForma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N67"/>
  <sheetViews>
    <sheetView tabSelected="1" topLeftCell="A13" zoomScale="90" zoomScaleNormal="90" workbookViewId="0">
      <selection activeCell="G24" sqref="G24"/>
    </sheetView>
  </sheetViews>
  <sheetFormatPr defaultColWidth="9.140625" defaultRowHeight="12.75" x14ac:dyDescent="0.2"/>
  <cols>
    <col min="1" max="1" width="7" style="1" bestFit="1" customWidth="1"/>
    <col min="2" max="2" width="27.85546875" style="1" customWidth="1"/>
    <col min="3" max="3" width="10.42578125" style="1" bestFit="1" customWidth="1"/>
    <col min="4" max="4" width="13.5703125" style="1" customWidth="1"/>
    <col min="5" max="5" width="14" style="1" customWidth="1"/>
    <col min="6" max="6" width="14.85546875" style="1" customWidth="1"/>
    <col min="7" max="7" width="18.140625" style="1" customWidth="1"/>
    <col min="8" max="8" width="18.42578125" style="1" customWidth="1"/>
    <col min="9" max="9" width="16.85546875" style="1" customWidth="1"/>
    <col min="10" max="10" width="17.85546875" style="1" customWidth="1"/>
    <col min="11" max="11" width="15.28515625" style="1" customWidth="1"/>
    <col min="12" max="12" width="19.140625" style="1" customWidth="1"/>
    <col min="13" max="14" width="18.140625" style="1" customWidth="1"/>
    <col min="15" max="15" width="16" style="1" customWidth="1"/>
    <col min="16" max="16" width="54.28515625" style="1" bestFit="1" customWidth="1"/>
    <col min="17" max="18" width="12.5703125" style="1" bestFit="1" customWidth="1"/>
    <col min="19" max="16384" width="9.140625" style="1"/>
  </cols>
  <sheetData>
    <row r="1" spans="1:18" ht="12.75" customHeight="1" x14ac:dyDescent="0.2">
      <c r="A1" s="22" t="s">
        <v>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8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0</v>
      </c>
    </row>
    <row r="3" spans="1:18" ht="38.25" x14ac:dyDescent="0.2">
      <c r="A3" s="5" t="s">
        <v>13</v>
      </c>
      <c r="B3" s="6" t="s">
        <v>1</v>
      </c>
      <c r="C3" s="6" t="s">
        <v>14</v>
      </c>
      <c r="D3" s="6" t="s">
        <v>15</v>
      </c>
      <c r="E3" s="6" t="s">
        <v>2</v>
      </c>
      <c r="F3" s="6" t="s">
        <v>3</v>
      </c>
      <c r="G3" s="6" t="s">
        <v>4</v>
      </c>
      <c r="H3" s="6" t="s">
        <v>8</v>
      </c>
      <c r="I3" s="6" t="s">
        <v>5</v>
      </c>
      <c r="J3" s="6" t="s">
        <v>6</v>
      </c>
      <c r="K3" s="6" t="s">
        <v>7</v>
      </c>
      <c r="L3" s="6" t="s">
        <v>9</v>
      </c>
      <c r="M3" s="6" t="s">
        <v>10</v>
      </c>
      <c r="N3" s="10" t="s">
        <v>11</v>
      </c>
      <c r="O3" s="20" t="s">
        <v>12</v>
      </c>
    </row>
    <row r="4" spans="1:18" ht="15" x14ac:dyDescent="0.25">
      <c r="A4" s="11">
        <v>1</v>
      </c>
      <c r="B4" s="2" t="s">
        <v>17</v>
      </c>
      <c r="C4" s="2">
        <v>16770812</v>
      </c>
      <c r="D4" s="3">
        <f>495298.87+52361.69+32114.36+21712.58</f>
        <v>601487.5</v>
      </c>
      <c r="E4" s="3">
        <f>263660.54+32830.77+13550.55+11014.64</f>
        <v>321056.5</v>
      </c>
      <c r="F4" s="3">
        <v>503563.08</v>
      </c>
      <c r="G4" s="3">
        <v>323208.36</v>
      </c>
      <c r="H4" s="3">
        <f>263367.91+31483.89+5175.67+95519.5</f>
        <v>395546.97</v>
      </c>
      <c r="I4" s="3">
        <f>171128.26+35860.06+8974.93+4527.85+94197.35</f>
        <v>314688.45</v>
      </c>
      <c r="J4" s="3">
        <f>386155.41+16688.55+94287.82+26701.74</f>
        <v>523833.51999999996</v>
      </c>
      <c r="K4" s="3">
        <v>0</v>
      </c>
      <c r="L4" s="2">
        <f>247111.75+7688.4+15617.65+78515.21</f>
        <v>348933.01</v>
      </c>
      <c r="M4" s="21">
        <v>735629.87</v>
      </c>
      <c r="N4" s="3">
        <v>365798.8</v>
      </c>
      <c r="O4" s="3">
        <v>350302.05</v>
      </c>
      <c r="P4" s="2"/>
      <c r="Q4" s="2"/>
      <c r="R4" s="3"/>
    </row>
    <row r="5" spans="1:18" ht="15" x14ac:dyDescent="0.25">
      <c r="A5" s="11">
        <v>2</v>
      </c>
      <c r="B5" s="2" t="s">
        <v>18</v>
      </c>
      <c r="C5" s="2">
        <v>12759048</v>
      </c>
      <c r="D5" s="3">
        <v>1664.19</v>
      </c>
      <c r="E5" s="3">
        <v>727.03</v>
      </c>
      <c r="F5" s="3">
        <v>1161.17</v>
      </c>
      <c r="G5" s="3">
        <v>444.09</v>
      </c>
      <c r="H5" s="3">
        <v>29.65</v>
      </c>
      <c r="I5" s="3">
        <v>853.5</v>
      </c>
      <c r="J5" s="3">
        <v>636.47</v>
      </c>
      <c r="K5" s="3">
        <v>0</v>
      </c>
      <c r="L5" s="2">
        <v>82.82</v>
      </c>
      <c r="M5" s="21">
        <v>1334.04</v>
      </c>
      <c r="N5" s="2">
        <v>205.42</v>
      </c>
      <c r="O5" s="3">
        <v>115.79</v>
      </c>
      <c r="P5" s="2"/>
      <c r="Q5" s="2"/>
      <c r="R5" s="3"/>
    </row>
    <row r="6" spans="1:18" ht="15" x14ac:dyDescent="0.25">
      <c r="A6" s="11">
        <v>3</v>
      </c>
      <c r="B6" s="2" t="s">
        <v>19</v>
      </c>
      <c r="C6" s="2">
        <v>935477</v>
      </c>
      <c r="D6" s="3">
        <f>86853.29+14879.21</f>
        <v>101732.5</v>
      </c>
      <c r="E6" s="3">
        <v>80853.51999999999</v>
      </c>
      <c r="F6" s="3">
        <v>80993.329999999987</v>
      </c>
      <c r="G6" s="3">
        <v>70212.350000000006</v>
      </c>
      <c r="H6" s="3">
        <v>47564.240000000005</v>
      </c>
      <c r="I6" s="3">
        <v>42233.1</v>
      </c>
      <c r="J6" s="3">
        <v>95574.25</v>
      </c>
      <c r="K6" s="3">
        <v>0</v>
      </c>
      <c r="L6" s="2">
        <v>52241.29</v>
      </c>
      <c r="M6" s="21">
        <v>95758.71</v>
      </c>
      <c r="N6" s="3">
        <v>42865.74</v>
      </c>
      <c r="O6" s="3">
        <v>39404.230000000003</v>
      </c>
      <c r="P6" s="2"/>
      <c r="Q6" s="2"/>
      <c r="R6" s="3"/>
    </row>
    <row r="7" spans="1:18" ht="15" x14ac:dyDescent="0.25">
      <c r="A7" s="11">
        <v>4</v>
      </c>
      <c r="B7" s="2" t="s">
        <v>20</v>
      </c>
      <c r="C7" s="2">
        <v>26884008</v>
      </c>
      <c r="D7" s="3">
        <f>3724.42+357.09</f>
        <v>4081.51</v>
      </c>
      <c r="E7" s="3">
        <v>2213.61</v>
      </c>
      <c r="F7" s="3">
        <v>2389.91</v>
      </c>
      <c r="G7" s="3">
        <v>447.31</v>
      </c>
      <c r="H7" s="3">
        <v>2002.89</v>
      </c>
      <c r="I7" s="3">
        <v>1576.75</v>
      </c>
      <c r="J7" s="3">
        <v>1127.93</v>
      </c>
      <c r="K7" s="3">
        <v>0</v>
      </c>
      <c r="L7" s="2">
        <v>1744.93</v>
      </c>
      <c r="M7" s="21">
        <v>2631.12</v>
      </c>
      <c r="N7" s="3">
        <v>1588.77</v>
      </c>
      <c r="O7" s="3">
        <v>1912.79</v>
      </c>
      <c r="P7" s="2"/>
      <c r="Q7" s="2"/>
      <c r="R7" s="3"/>
    </row>
    <row r="8" spans="1:18" ht="15" x14ac:dyDescent="0.25">
      <c r="A8" s="11">
        <v>5</v>
      </c>
      <c r="B8" s="2" t="s">
        <v>21</v>
      </c>
      <c r="C8" s="2">
        <v>908642</v>
      </c>
      <c r="D8" s="3">
        <f>14569.03+3557.05</f>
        <v>18126.080000000002</v>
      </c>
      <c r="E8" s="3">
        <f>2533.88+3125.05</f>
        <v>5658.93</v>
      </c>
      <c r="F8" s="3">
        <v>3539.92</v>
      </c>
      <c r="G8" s="3">
        <v>12637.119999999999</v>
      </c>
      <c r="H8" s="3">
        <f>1870.52+3017.05</f>
        <v>4887.57</v>
      </c>
      <c r="I8" s="3">
        <f>2898.65+3017.05</f>
        <v>5915.7000000000007</v>
      </c>
      <c r="J8" s="3">
        <f>38670.84+3017.05</f>
        <v>41687.89</v>
      </c>
      <c r="K8" s="3">
        <v>0</v>
      </c>
      <c r="L8" s="2">
        <f>9764.28+2490.62</f>
        <v>12254.900000000001</v>
      </c>
      <c r="M8" s="21">
        <v>21422.639999999999</v>
      </c>
      <c r="N8" s="3">
        <v>14435.33</v>
      </c>
      <c r="O8" s="3">
        <v>7258.74</v>
      </c>
      <c r="P8" s="2"/>
      <c r="Q8" s="2"/>
      <c r="R8" s="3"/>
    </row>
    <row r="9" spans="1:18" ht="15" x14ac:dyDescent="0.25">
      <c r="A9" s="11">
        <v>6</v>
      </c>
      <c r="B9" s="2" t="s">
        <v>22</v>
      </c>
      <c r="C9" s="2">
        <v>4863624</v>
      </c>
      <c r="D9" s="3">
        <v>1587.29</v>
      </c>
      <c r="E9" s="3">
        <v>195.28</v>
      </c>
      <c r="F9" s="3">
        <v>352.59</v>
      </c>
      <c r="G9" s="3">
        <v>554.09</v>
      </c>
      <c r="H9" s="3">
        <v>354.59</v>
      </c>
      <c r="I9" s="3">
        <v>111.2</v>
      </c>
      <c r="J9" s="3">
        <v>639.66</v>
      </c>
      <c r="K9" s="3">
        <v>0</v>
      </c>
      <c r="L9" s="2">
        <v>697.75</v>
      </c>
      <c r="M9" s="21">
        <v>730.55</v>
      </c>
      <c r="N9" s="2">
        <v>479.67</v>
      </c>
      <c r="O9" s="3">
        <v>141.08000000000001</v>
      </c>
      <c r="P9" s="2"/>
      <c r="Q9" s="2"/>
      <c r="R9" s="3"/>
    </row>
    <row r="10" spans="1:18" ht="15" x14ac:dyDescent="0.25">
      <c r="A10" s="11">
        <v>7</v>
      </c>
      <c r="B10" s="2" t="s">
        <v>23</v>
      </c>
      <c r="C10" s="2">
        <v>13378360</v>
      </c>
      <c r="D10" s="3">
        <v>1943.07</v>
      </c>
      <c r="E10" s="3">
        <v>856.22</v>
      </c>
      <c r="F10" s="3">
        <v>279.04000000000002</v>
      </c>
      <c r="G10" s="3">
        <v>1162.45</v>
      </c>
      <c r="H10" s="3">
        <v>377.92</v>
      </c>
      <c r="I10" s="3">
        <v>346.96000000000004</v>
      </c>
      <c r="J10" s="3">
        <v>1239.79</v>
      </c>
      <c r="K10" s="3">
        <v>0</v>
      </c>
      <c r="L10" s="2">
        <v>731.77</v>
      </c>
      <c r="M10" s="21">
        <v>1149.58</v>
      </c>
      <c r="N10" s="2">
        <v>913.04</v>
      </c>
      <c r="O10" s="3">
        <v>656.38</v>
      </c>
      <c r="P10" s="2"/>
      <c r="Q10" s="2"/>
      <c r="R10" s="3"/>
    </row>
    <row r="11" spans="1:18" ht="15" x14ac:dyDescent="0.25">
      <c r="A11" s="11">
        <v>8</v>
      </c>
      <c r="B11" s="2" t="s">
        <v>24</v>
      </c>
      <c r="C11" s="2">
        <v>6580543</v>
      </c>
      <c r="D11" s="3">
        <f>349476.11+3071.05</f>
        <v>352547.16</v>
      </c>
      <c r="E11" s="3">
        <v>147383.67999999999</v>
      </c>
      <c r="F11" s="3">
        <v>173779.28999999998</v>
      </c>
      <c r="G11" s="3">
        <v>178837.37999999998</v>
      </c>
      <c r="H11" s="3">
        <f>189898.17+1674.68+3071.05</f>
        <v>194643.9</v>
      </c>
      <c r="I11" s="3">
        <f>142074.8+1295.29+2080.6+756</f>
        <v>146206.69</v>
      </c>
      <c r="J11" s="3">
        <f>256417.42+1168.44</f>
        <v>257585.86000000002</v>
      </c>
      <c r="K11" s="3">
        <v>0</v>
      </c>
      <c r="L11" s="2">
        <f>182363.22+2607.7</f>
        <v>184970.92</v>
      </c>
      <c r="M11" s="21">
        <v>409611.4</v>
      </c>
      <c r="N11" s="3">
        <v>206904.52</v>
      </c>
      <c r="O11" s="3">
        <v>134635.38</v>
      </c>
      <c r="P11" s="2"/>
      <c r="Q11" s="2"/>
      <c r="R11" s="3"/>
    </row>
    <row r="12" spans="1:18" ht="15" x14ac:dyDescent="0.25">
      <c r="A12" s="11">
        <v>9</v>
      </c>
      <c r="B12" s="2" t="s">
        <v>25</v>
      </c>
      <c r="C12" s="2">
        <v>1564954</v>
      </c>
      <c r="D12" s="3">
        <f>125884.7+950.25+7110.19</f>
        <v>133945.13999999998</v>
      </c>
      <c r="E12" s="3">
        <f>52189.85+3233.05</f>
        <v>55422.9</v>
      </c>
      <c r="F12" s="3">
        <v>63870.16</v>
      </c>
      <c r="G12" s="3">
        <v>67184.960000000006</v>
      </c>
      <c r="H12" s="3">
        <f>54343.15+3233.05</f>
        <v>57576.200000000004</v>
      </c>
      <c r="I12" s="3">
        <f>45153.73+1295.29+774.31+3233.05</f>
        <v>50456.380000000005</v>
      </c>
      <c r="J12" s="3">
        <f>108456.91+3661.14+3843.24</f>
        <v>115961.29000000001</v>
      </c>
      <c r="K12" s="3">
        <v>0</v>
      </c>
      <c r="L12" s="2">
        <f>64946.28+2562.16+2490.62</f>
        <v>69999.06</v>
      </c>
      <c r="M12" s="21">
        <v>153155.70000000001</v>
      </c>
      <c r="N12" s="3">
        <v>93431.61</v>
      </c>
      <c r="O12" s="3">
        <v>63597.95</v>
      </c>
      <c r="P12" s="2"/>
      <c r="Q12" s="2"/>
      <c r="R12" s="3"/>
    </row>
    <row r="13" spans="1:18" ht="15" x14ac:dyDescent="0.25">
      <c r="A13" s="11">
        <v>10</v>
      </c>
      <c r="B13" s="2" t="s">
        <v>26</v>
      </c>
      <c r="C13" s="2">
        <v>1803830</v>
      </c>
      <c r="D13" s="3">
        <f>1025394.7+8803.62+12511.92</f>
        <v>1046710.24</v>
      </c>
      <c r="E13" s="3">
        <f>549721.45+1295.29+6053.57</f>
        <v>557070.30999999994</v>
      </c>
      <c r="F13" s="3">
        <v>491794.21</v>
      </c>
      <c r="G13" s="3">
        <v>594031.04999999993</v>
      </c>
      <c r="H13" s="3">
        <f>536553.54+1295.29+3023.87+3044.35</f>
        <v>543917.05000000005</v>
      </c>
      <c r="I13" s="3">
        <f>403774.73+2590.58+6088.7</f>
        <v>412454.01</v>
      </c>
      <c r="J13" s="3">
        <f>740353.12+10031.2+6458.35+1281.08</f>
        <v>758123.74999999988</v>
      </c>
      <c r="K13" s="3">
        <v>0</v>
      </c>
      <c r="L13" s="2">
        <f>464759.39+1281.08+1542.42+5026.31</f>
        <v>472609.2</v>
      </c>
      <c r="M13" s="21">
        <v>944351.06</v>
      </c>
      <c r="N13" s="3">
        <v>538521.52</v>
      </c>
      <c r="O13" s="3">
        <v>377682.39</v>
      </c>
      <c r="P13" s="2"/>
      <c r="Q13" s="2"/>
      <c r="R13" s="3"/>
    </row>
    <row r="14" spans="1:18" ht="15" x14ac:dyDescent="0.25">
      <c r="A14" s="11">
        <v>11</v>
      </c>
      <c r="B14" s="2" t="s">
        <v>27</v>
      </c>
      <c r="C14" s="2">
        <v>934935</v>
      </c>
      <c r="D14" s="3">
        <v>15679.859999999999</v>
      </c>
      <c r="E14" s="3">
        <v>8972.01</v>
      </c>
      <c r="F14" s="3">
        <v>5108.29</v>
      </c>
      <c r="G14" s="3">
        <v>8434.86</v>
      </c>
      <c r="H14" s="3">
        <v>5233.46</v>
      </c>
      <c r="I14" s="3">
        <v>4906.7299999999996</v>
      </c>
      <c r="J14" s="3">
        <v>3874.94</v>
      </c>
      <c r="K14" s="3">
        <v>0</v>
      </c>
      <c r="L14" s="2">
        <v>6405.07</v>
      </c>
      <c r="M14" s="21">
        <v>7209.21</v>
      </c>
      <c r="N14" s="3">
        <v>3489.17</v>
      </c>
      <c r="O14" s="3">
        <v>3612.18</v>
      </c>
      <c r="P14" s="2"/>
      <c r="Q14" s="2"/>
      <c r="R14" s="3"/>
    </row>
    <row r="15" spans="1:18" ht="15" x14ac:dyDescent="0.25">
      <c r="A15" s="11">
        <v>12</v>
      </c>
      <c r="B15" s="2" t="s">
        <v>28</v>
      </c>
      <c r="C15" s="2">
        <v>2632259</v>
      </c>
      <c r="D15" s="3">
        <f>3488012.06+479949.48+19452.43+65319.74</f>
        <v>4052733.7100000004</v>
      </c>
      <c r="E15" s="3">
        <f>1483933.84+275943.74+14724.31+52914.17</f>
        <v>1827516.06</v>
      </c>
      <c r="F15" s="3">
        <v>383311.15</v>
      </c>
      <c r="G15" s="3">
        <v>1855947.1500000001</v>
      </c>
      <c r="H15" s="3">
        <v>2028138.89</v>
      </c>
      <c r="I15" s="3">
        <f>2462711.26+299193.48+9284.78+86690.84</f>
        <v>2857880.3599999994</v>
      </c>
      <c r="J15" s="3">
        <f>2123177.85+12372.27+20419.03+264301.56</f>
        <v>2420270.71</v>
      </c>
      <c r="K15" s="3">
        <v>0</v>
      </c>
      <c r="L15" s="2">
        <f>1672845.45+211010.21+4874.42+64147.45</f>
        <v>1952877.5299999998</v>
      </c>
      <c r="M15" s="21">
        <v>3756643.16</v>
      </c>
      <c r="N15" s="3">
        <v>1681450.91</v>
      </c>
      <c r="O15" s="3">
        <v>1909790.95</v>
      </c>
      <c r="P15" s="2"/>
      <c r="Q15" s="2"/>
      <c r="R15" s="3"/>
    </row>
    <row r="16" spans="1:18" ht="15" x14ac:dyDescent="0.25">
      <c r="A16" s="11">
        <v>13</v>
      </c>
      <c r="B16" s="2" t="s">
        <v>29</v>
      </c>
      <c r="C16" s="2">
        <v>894385</v>
      </c>
      <c r="D16" s="3">
        <v>163.72999999999999</v>
      </c>
      <c r="E16" s="3">
        <v>394.35</v>
      </c>
      <c r="F16" s="3">
        <v>606.5</v>
      </c>
      <c r="G16" s="3">
        <v>184.59</v>
      </c>
      <c r="H16" s="3">
        <v>226.55</v>
      </c>
      <c r="I16" s="3">
        <v>423.59999999999997</v>
      </c>
      <c r="J16" s="3">
        <v>1393.1699999999998</v>
      </c>
      <c r="K16" s="3">
        <v>0</v>
      </c>
      <c r="L16" s="18">
        <v>0</v>
      </c>
      <c r="M16" s="21">
        <v>695.52</v>
      </c>
      <c r="N16" s="2">
        <v>566.08000000000004</v>
      </c>
      <c r="O16" s="3">
        <v>204.28</v>
      </c>
      <c r="P16" s="2"/>
      <c r="Q16" s="2"/>
      <c r="R16" s="3"/>
    </row>
    <row r="17" spans="1:18" ht="15" x14ac:dyDescent="0.25">
      <c r="A17" s="11">
        <v>14</v>
      </c>
      <c r="B17" s="2" t="s">
        <v>30</v>
      </c>
      <c r="C17" s="2">
        <v>940767</v>
      </c>
      <c r="D17" s="3">
        <v>2284.71</v>
      </c>
      <c r="E17" s="3">
        <v>2448.31</v>
      </c>
      <c r="F17" s="3">
        <v>1159.9000000000001</v>
      </c>
      <c r="G17" s="3">
        <v>940.69</v>
      </c>
      <c r="H17" s="3">
        <v>2928.99</v>
      </c>
      <c r="I17" s="3">
        <v>883.06</v>
      </c>
      <c r="J17" s="3">
        <v>409.47</v>
      </c>
      <c r="K17" s="3">
        <v>0</v>
      </c>
      <c r="L17" s="18">
        <v>0</v>
      </c>
      <c r="M17" s="1">
        <v>0</v>
      </c>
      <c r="N17" s="18">
        <v>0</v>
      </c>
      <c r="O17" s="1">
        <v>0</v>
      </c>
    </row>
    <row r="18" spans="1:18" ht="15" x14ac:dyDescent="0.25">
      <c r="A18" s="11">
        <v>15</v>
      </c>
      <c r="B18" s="2" t="s">
        <v>73</v>
      </c>
      <c r="C18" s="2">
        <v>9378655</v>
      </c>
      <c r="D18" s="3">
        <f>1851378.27+442989.26+17527.83+18552.6</f>
        <v>2330447.9600000004</v>
      </c>
      <c r="E18" s="3">
        <f>946504+267224.98+12699.06+9762.68</f>
        <v>1236190.72</v>
      </c>
      <c r="F18" s="3">
        <v>1308044.6000000001</v>
      </c>
      <c r="G18" s="3">
        <v>1310156.2000000002</v>
      </c>
      <c r="H18" s="3">
        <f>1145925.57+107831.41+11010.11+547035.56</f>
        <v>1811802.6500000001</v>
      </c>
      <c r="I18" s="3">
        <f>660973.48+84086.05+4590.2+285526.59</f>
        <v>1035176.3200000001</v>
      </c>
      <c r="J18" s="3">
        <f>1821600.39+14527.2+674815.94+99299.12</f>
        <v>2610242.65</v>
      </c>
      <c r="K18" s="3">
        <v>0</v>
      </c>
      <c r="L18" s="2">
        <f>948595.83+71685.68+6339.45+335576.64</f>
        <v>1362197.6</v>
      </c>
      <c r="M18" s="21">
        <v>2857014.22</v>
      </c>
      <c r="N18" s="3">
        <v>1287159.1599999999</v>
      </c>
      <c r="O18" s="3">
        <v>1248031.07</v>
      </c>
      <c r="P18" s="2"/>
      <c r="Q18" s="2"/>
      <c r="R18" s="3"/>
    </row>
    <row r="19" spans="1:18" ht="15" x14ac:dyDescent="0.25">
      <c r="A19" s="11">
        <v>16</v>
      </c>
      <c r="B19" s="2" t="s">
        <v>31</v>
      </c>
      <c r="C19" s="2">
        <v>16023</v>
      </c>
      <c r="D19" s="3">
        <v>126.45</v>
      </c>
      <c r="E19" s="3">
        <v>33.799999999999997</v>
      </c>
      <c r="F19" s="3">
        <v>33.799999999999997</v>
      </c>
      <c r="G19" s="3">
        <v>163.44999999999999</v>
      </c>
      <c r="H19" s="3">
        <v>33.799999999999997</v>
      </c>
      <c r="I19" s="3">
        <v>23.09</v>
      </c>
      <c r="J19" s="3">
        <v>44.51</v>
      </c>
      <c r="K19" s="3">
        <v>0</v>
      </c>
      <c r="L19" s="2">
        <v>135.38</v>
      </c>
      <c r="M19" s="21">
        <v>121.47</v>
      </c>
      <c r="N19" s="2">
        <v>70.05</v>
      </c>
      <c r="O19" s="1">
        <v>0</v>
      </c>
    </row>
    <row r="20" spans="1:18" ht="15" x14ac:dyDescent="0.25">
      <c r="A20" s="11">
        <v>17</v>
      </c>
      <c r="B20" s="2" t="s">
        <v>32</v>
      </c>
      <c r="C20" s="2">
        <v>26884016</v>
      </c>
      <c r="D20" s="3">
        <v>1449.15</v>
      </c>
      <c r="E20" s="3">
        <v>627.5</v>
      </c>
      <c r="F20" s="3">
        <v>464.54</v>
      </c>
      <c r="G20" s="3">
        <v>1388.4</v>
      </c>
      <c r="H20" s="3">
        <v>320.35000000000002</v>
      </c>
      <c r="I20" s="3">
        <v>468.46</v>
      </c>
      <c r="J20" s="3">
        <v>1500.75</v>
      </c>
      <c r="K20" s="3">
        <v>0</v>
      </c>
      <c r="L20" s="2">
        <v>441.25</v>
      </c>
      <c r="M20" s="21">
        <v>596.35</v>
      </c>
      <c r="N20" s="2">
        <v>199.13</v>
      </c>
      <c r="O20" s="3">
        <v>144.66999999999999</v>
      </c>
      <c r="P20" s="2"/>
      <c r="Q20" s="2"/>
      <c r="R20" s="3"/>
    </row>
    <row r="21" spans="1:18" ht="15" x14ac:dyDescent="0.25">
      <c r="A21" s="11">
        <v>18</v>
      </c>
      <c r="B21" s="2" t="s">
        <v>33</v>
      </c>
      <c r="C21" s="2">
        <v>15269865</v>
      </c>
      <c r="D21" s="3">
        <f>10428.55+305.6+8582.25</f>
        <v>19316.400000000001</v>
      </c>
      <c r="E21" s="3">
        <f>5070.91+163193.54</f>
        <v>168264.45</v>
      </c>
      <c r="F21" s="3">
        <v>174575.41</v>
      </c>
      <c r="G21" s="3">
        <v>175826.64</v>
      </c>
      <c r="H21" s="3">
        <f>7366.41+166766.51+5000</f>
        <v>179132.92</v>
      </c>
      <c r="I21" s="3">
        <f>2785.26+159620.57+940</f>
        <v>163345.83000000002</v>
      </c>
      <c r="J21" s="3">
        <f>4659.24+163193.54+8130</f>
        <v>175982.78</v>
      </c>
      <c r="K21" s="3">
        <v>0</v>
      </c>
      <c r="L21" s="2">
        <f>4133.52+134718.55+990+3540</f>
        <v>143382.06999999998</v>
      </c>
      <c r="M21" s="21">
        <v>48443.12</v>
      </c>
      <c r="N21" s="3">
        <v>10035.040000000001</v>
      </c>
      <c r="O21" s="3">
        <v>1713.52</v>
      </c>
      <c r="P21" s="2"/>
      <c r="Q21" s="2"/>
      <c r="R21" s="3"/>
    </row>
    <row r="22" spans="1:18" ht="15" x14ac:dyDescent="0.25">
      <c r="A22" s="11">
        <v>19</v>
      </c>
      <c r="B22" s="2" t="s">
        <v>34</v>
      </c>
      <c r="C22" s="2">
        <v>40571960</v>
      </c>
      <c r="D22" s="3">
        <v>3153.05</v>
      </c>
      <c r="E22" s="3">
        <v>2727.07</v>
      </c>
      <c r="F22" s="3">
        <v>2627</v>
      </c>
      <c r="G22" s="3">
        <v>1476.51</v>
      </c>
      <c r="H22" s="3">
        <v>2396.71</v>
      </c>
      <c r="I22" s="3">
        <v>3001.41</v>
      </c>
      <c r="J22" s="3">
        <v>3955.59</v>
      </c>
      <c r="K22" s="3">
        <v>0</v>
      </c>
      <c r="L22" s="2">
        <v>3241.01</v>
      </c>
      <c r="M22" s="21">
        <v>4442.4799999999996</v>
      </c>
      <c r="N22" s="3">
        <v>1266.1300000000001</v>
      </c>
      <c r="O22" s="3">
        <v>1421.18</v>
      </c>
      <c r="P22" s="2"/>
      <c r="Q22" s="2"/>
      <c r="R22" s="3"/>
    </row>
    <row r="23" spans="1:18" ht="15" x14ac:dyDescent="0.25">
      <c r="A23" s="11">
        <v>20</v>
      </c>
      <c r="B23" s="2" t="s">
        <v>35</v>
      </c>
      <c r="C23" s="2">
        <v>1345660</v>
      </c>
      <c r="D23" s="3">
        <v>9903.74</v>
      </c>
      <c r="E23" s="3">
        <v>8681.75</v>
      </c>
      <c r="F23" s="3">
        <v>6783.51</v>
      </c>
      <c r="G23" s="3">
        <v>7095.55</v>
      </c>
      <c r="H23" s="3">
        <v>10451.07</v>
      </c>
      <c r="I23" s="3">
        <f>5204.91+404.78</f>
        <v>5609.69</v>
      </c>
      <c r="J23" s="3">
        <v>13505.39</v>
      </c>
      <c r="K23" s="3">
        <v>0</v>
      </c>
      <c r="L23" s="2">
        <v>7374.05</v>
      </c>
      <c r="M23" s="21">
        <v>14171.04</v>
      </c>
      <c r="N23" s="3">
        <v>8019.75</v>
      </c>
      <c r="O23" s="3">
        <v>6009.86</v>
      </c>
      <c r="P23" s="2"/>
      <c r="Q23" s="2"/>
      <c r="R23" s="3"/>
    </row>
    <row r="24" spans="1:18" ht="15" x14ac:dyDescent="0.25">
      <c r="A24" s="11">
        <v>21</v>
      </c>
      <c r="B24" s="2" t="s">
        <v>36</v>
      </c>
      <c r="C24" s="2">
        <v>4532663</v>
      </c>
      <c r="D24" s="3">
        <f>19849.12+3805.51</f>
        <v>23654.629999999997</v>
      </c>
      <c r="E24" s="3">
        <f>6651.47+1079.48</f>
        <v>7730.9500000000007</v>
      </c>
      <c r="F24" s="3">
        <v>13184.43</v>
      </c>
      <c r="G24" s="3">
        <v>5452.24</v>
      </c>
      <c r="H24" s="3">
        <f>3470.68+1079.48</f>
        <v>4550.16</v>
      </c>
      <c r="I24" s="3">
        <f>7392.41+2158.96</f>
        <v>9551.369999999999</v>
      </c>
      <c r="J24" s="3">
        <v>11482.16</v>
      </c>
      <c r="K24" s="3">
        <v>0</v>
      </c>
      <c r="L24" s="2">
        <f>7583.98+2890.68</f>
        <v>10474.66</v>
      </c>
      <c r="M24" s="21">
        <v>14526.58</v>
      </c>
      <c r="N24" s="3">
        <v>6225.69</v>
      </c>
      <c r="O24" s="3">
        <v>2616.2199999999998</v>
      </c>
      <c r="P24" s="2"/>
      <c r="Q24" s="2"/>
      <c r="R24" s="3"/>
    </row>
    <row r="25" spans="1:18" ht="15" x14ac:dyDescent="0.25">
      <c r="A25" s="11">
        <v>22</v>
      </c>
      <c r="B25" s="2" t="s">
        <v>37</v>
      </c>
      <c r="C25" s="2">
        <v>37235669</v>
      </c>
      <c r="D25" s="3">
        <v>659.01</v>
      </c>
      <c r="E25" s="3">
        <v>1068.26</v>
      </c>
      <c r="F25" s="3">
        <v>255.99</v>
      </c>
      <c r="G25" s="3">
        <v>702.63</v>
      </c>
      <c r="H25" s="3">
        <v>1556.24</v>
      </c>
      <c r="I25" s="3">
        <v>171.8</v>
      </c>
      <c r="J25" s="3">
        <v>674.09</v>
      </c>
      <c r="K25" s="3">
        <v>0</v>
      </c>
      <c r="L25" s="2">
        <v>1287.99</v>
      </c>
      <c r="M25" s="21">
        <v>716.35</v>
      </c>
      <c r="N25" s="2">
        <v>587.73</v>
      </c>
      <c r="O25" s="3">
        <v>662.07</v>
      </c>
      <c r="P25" s="2"/>
      <c r="Q25" s="2"/>
      <c r="R25" s="3"/>
    </row>
    <row r="26" spans="1:18" ht="27.75" customHeight="1" x14ac:dyDescent="0.25">
      <c r="A26" s="11">
        <v>23</v>
      </c>
      <c r="B26" s="2" t="s">
        <v>38</v>
      </c>
      <c r="C26" s="2">
        <v>22228590</v>
      </c>
      <c r="D26" s="3">
        <v>3507.02</v>
      </c>
      <c r="E26" s="3">
        <v>2214.5100000000002</v>
      </c>
      <c r="F26" s="3">
        <v>730.68</v>
      </c>
      <c r="G26" s="3">
        <v>1085.76</v>
      </c>
      <c r="H26" s="3">
        <v>2964.13</v>
      </c>
      <c r="I26" s="3">
        <v>858.66</v>
      </c>
      <c r="J26" s="3">
        <v>1487.68</v>
      </c>
      <c r="K26" s="3">
        <v>0</v>
      </c>
      <c r="L26" s="2">
        <v>2261.38</v>
      </c>
      <c r="M26" s="21">
        <v>2990.56</v>
      </c>
      <c r="N26" s="2">
        <v>548.13</v>
      </c>
      <c r="O26" s="3">
        <v>718.45</v>
      </c>
      <c r="P26" s="2"/>
      <c r="Q26" s="2"/>
      <c r="R26" s="3"/>
    </row>
    <row r="27" spans="1:18" ht="15" x14ac:dyDescent="0.25">
      <c r="A27" s="11">
        <v>24</v>
      </c>
      <c r="B27" s="2" t="s">
        <v>39</v>
      </c>
      <c r="C27" s="2">
        <v>898727</v>
      </c>
      <c r="D27" s="3">
        <v>1132.42</v>
      </c>
      <c r="E27" s="3">
        <v>347.47</v>
      </c>
      <c r="F27" s="3">
        <v>475.79</v>
      </c>
      <c r="G27" s="3">
        <v>536.29</v>
      </c>
      <c r="H27" s="3">
        <v>100</v>
      </c>
      <c r="I27" s="3">
        <v>411.1</v>
      </c>
      <c r="J27" s="3">
        <v>775.74</v>
      </c>
      <c r="K27" s="3">
        <v>0</v>
      </c>
      <c r="L27" s="2">
        <v>200.06</v>
      </c>
      <c r="M27" s="21">
        <v>1195.47</v>
      </c>
      <c r="N27" s="2">
        <v>641.86</v>
      </c>
      <c r="O27" s="3">
        <v>497.19</v>
      </c>
      <c r="P27" s="2"/>
      <c r="Q27" s="2"/>
      <c r="R27" s="3"/>
    </row>
    <row r="28" spans="1:18" ht="15" x14ac:dyDescent="0.25">
      <c r="A28" s="11">
        <v>25</v>
      </c>
      <c r="B28" s="2" t="s">
        <v>71</v>
      </c>
      <c r="C28" s="2">
        <v>18878773</v>
      </c>
      <c r="D28" s="3">
        <v>21813.33</v>
      </c>
      <c r="E28" s="3">
        <v>12568.33</v>
      </c>
      <c r="F28" s="3">
        <v>10029.32</v>
      </c>
      <c r="G28" s="3">
        <v>12410.92</v>
      </c>
      <c r="H28" s="3">
        <v>13757.86</v>
      </c>
      <c r="I28" s="3">
        <v>8634.57</v>
      </c>
      <c r="J28" s="3">
        <v>18931.98</v>
      </c>
      <c r="K28" s="3">
        <v>0</v>
      </c>
      <c r="L28" s="2">
        <v>16116.84</v>
      </c>
      <c r="M28" s="21">
        <v>28580.97</v>
      </c>
      <c r="N28" s="3">
        <v>13721.68</v>
      </c>
      <c r="O28" s="3">
        <v>6608.95</v>
      </c>
      <c r="P28" s="2"/>
      <c r="Q28" s="2"/>
      <c r="R28" s="3"/>
    </row>
    <row r="29" spans="1:18" ht="15" x14ac:dyDescent="0.25">
      <c r="A29" s="11">
        <v>26</v>
      </c>
      <c r="B29" s="2" t="s">
        <v>40</v>
      </c>
      <c r="C29" s="2">
        <v>14169353</v>
      </c>
      <c r="D29" s="3">
        <f>2016937.6+404647.75+70470.26+23848.85</f>
        <v>2515904.46</v>
      </c>
      <c r="E29" s="3">
        <f>1067393.34+177503.38+13240.28+5991.12</f>
        <v>1264128.1200000003</v>
      </c>
      <c r="F29" s="3">
        <v>1155258.3399999999</v>
      </c>
      <c r="G29" s="3">
        <v>1368564.93</v>
      </c>
      <c r="H29" s="3">
        <f>1110889.12+75280.56+29693.09+90316.04</f>
        <v>1306178.8100000003</v>
      </c>
      <c r="I29" s="3">
        <f>1059126.3+79930.56+29932.21+180265.7</f>
        <v>1349254.77</v>
      </c>
      <c r="J29" s="3">
        <f>1586182.73+35788.98+170307.6+75498.09</f>
        <v>1867777.4000000001</v>
      </c>
      <c r="K29" s="3">
        <v>0</v>
      </c>
      <c r="L29" s="2">
        <f>1226050.01+49567.2+24623.33+75592.75</f>
        <v>1375833.29</v>
      </c>
      <c r="M29" s="21">
        <v>2546879.64</v>
      </c>
      <c r="N29" s="3">
        <v>1171610.6299999999</v>
      </c>
      <c r="O29" s="3">
        <v>1047827.85</v>
      </c>
      <c r="P29" s="2"/>
      <c r="Q29" s="2"/>
      <c r="R29" s="3"/>
    </row>
    <row r="30" spans="1:18" ht="15" x14ac:dyDescent="0.25">
      <c r="A30" s="11">
        <v>27</v>
      </c>
      <c r="B30" s="2" t="s">
        <v>41</v>
      </c>
      <c r="C30" s="2">
        <v>893525</v>
      </c>
      <c r="D30" s="3">
        <v>17409.079999999998</v>
      </c>
      <c r="E30" s="3">
        <v>5705.69</v>
      </c>
      <c r="F30" s="3">
        <v>18796.39</v>
      </c>
      <c r="G30" s="3">
        <v>19777.190000000002</v>
      </c>
      <c r="H30" s="3">
        <f>4678.45+9762.11</f>
        <v>14440.560000000001</v>
      </c>
      <c r="I30" s="3">
        <f>5065.14+9762.11+2194.98</f>
        <v>17022.23</v>
      </c>
      <c r="J30" s="3">
        <f>10959.76+7793.27</f>
        <v>18753.03</v>
      </c>
      <c r="K30" s="3">
        <v>0</v>
      </c>
      <c r="L30" s="2">
        <f>3881.42+7793.27</f>
        <v>11674.69</v>
      </c>
      <c r="M30" s="21">
        <v>19637.5</v>
      </c>
      <c r="N30" s="3">
        <v>14522.87</v>
      </c>
      <c r="O30" s="3">
        <v>15156.89</v>
      </c>
      <c r="P30" s="2"/>
      <c r="Q30" s="2"/>
      <c r="R30" s="3"/>
    </row>
    <row r="31" spans="1:18" ht="15" x14ac:dyDescent="0.25">
      <c r="A31" s="11">
        <v>28</v>
      </c>
      <c r="B31" s="2" t="s">
        <v>42</v>
      </c>
      <c r="C31" s="2">
        <v>7728061</v>
      </c>
      <c r="D31" s="3">
        <v>34949.24</v>
      </c>
      <c r="E31" s="3">
        <v>12668.94</v>
      </c>
      <c r="F31" s="3">
        <v>60485.710000000006</v>
      </c>
      <c r="G31" s="3">
        <v>22290.79</v>
      </c>
      <c r="H31" s="3">
        <f>19563.76+10161.46</f>
        <v>29725.219999999998</v>
      </c>
      <c r="I31" s="3">
        <f>18753.02+8866.17</f>
        <v>27619.190000000002</v>
      </c>
      <c r="J31" s="3">
        <v>25863.66</v>
      </c>
      <c r="K31" s="3">
        <v>0</v>
      </c>
      <c r="L31" s="2">
        <v>25430.65</v>
      </c>
      <c r="M31" s="21">
        <v>102340.96</v>
      </c>
      <c r="N31" s="3">
        <v>24148.19</v>
      </c>
      <c r="O31" s="3">
        <v>16638.32</v>
      </c>
      <c r="P31" s="2"/>
      <c r="Q31" s="2"/>
      <c r="R31" s="3"/>
    </row>
    <row r="32" spans="1:18" ht="15" x14ac:dyDescent="0.25">
      <c r="A32" s="11">
        <v>29</v>
      </c>
      <c r="B32" s="2" t="s">
        <v>43</v>
      </c>
      <c r="C32" s="2">
        <v>8492618</v>
      </c>
      <c r="D32" s="3">
        <v>55966.080000000002</v>
      </c>
      <c r="E32" s="3">
        <v>48039.899999999994</v>
      </c>
      <c r="F32" s="3">
        <v>7488.07</v>
      </c>
      <c r="G32" s="3">
        <v>5243.98</v>
      </c>
      <c r="H32" s="3">
        <v>39487.199999999997</v>
      </c>
      <c r="I32" s="3">
        <v>20410.72</v>
      </c>
      <c r="J32" s="3">
        <v>42505.54</v>
      </c>
      <c r="K32" s="3">
        <v>0</v>
      </c>
      <c r="L32" s="2">
        <v>30545.23</v>
      </c>
      <c r="M32" s="21">
        <v>74484.69</v>
      </c>
      <c r="N32" s="3">
        <v>34331.440000000002</v>
      </c>
      <c r="O32" s="3">
        <v>23347.41</v>
      </c>
      <c r="P32" s="2"/>
      <c r="Q32" s="2"/>
      <c r="R32" s="3"/>
    </row>
    <row r="33" spans="1:18" ht="15" x14ac:dyDescent="0.25">
      <c r="A33" s="11">
        <v>30</v>
      </c>
      <c r="B33" s="2" t="s">
        <v>44</v>
      </c>
      <c r="C33" s="2">
        <v>39541010</v>
      </c>
      <c r="D33" s="3">
        <v>93.78</v>
      </c>
      <c r="E33" s="3">
        <v>68.72</v>
      </c>
      <c r="F33" s="3">
        <v>0</v>
      </c>
      <c r="G33" s="12"/>
      <c r="H33" s="3">
        <v>9.0399999999999991</v>
      </c>
      <c r="I33" s="3">
        <v>8.27</v>
      </c>
      <c r="J33" s="3">
        <v>24.18</v>
      </c>
      <c r="K33" s="3">
        <v>0</v>
      </c>
      <c r="L33" s="2">
        <v>22.459999999999997</v>
      </c>
      <c r="M33" s="21">
        <v>44.25</v>
      </c>
      <c r="N33" s="2">
        <v>24.76</v>
      </c>
      <c r="O33" s="3">
        <v>19.649999999999999</v>
      </c>
      <c r="P33" s="2"/>
      <c r="Q33" s="2"/>
      <c r="R33" s="3"/>
    </row>
    <row r="34" spans="1:18" ht="15" x14ac:dyDescent="0.25">
      <c r="A34" s="11">
        <v>31</v>
      </c>
      <c r="B34" s="2" t="s">
        <v>45</v>
      </c>
      <c r="C34" s="2">
        <v>35770932</v>
      </c>
      <c r="D34" s="3">
        <v>3286.85</v>
      </c>
      <c r="E34" s="12">
        <v>0</v>
      </c>
      <c r="F34" s="12">
        <v>0</v>
      </c>
      <c r="G34" s="12">
        <v>3614.62</v>
      </c>
      <c r="H34" s="3">
        <v>37.79</v>
      </c>
      <c r="I34" s="3">
        <v>50.73</v>
      </c>
      <c r="J34" s="3">
        <v>676.83</v>
      </c>
      <c r="K34" s="3">
        <v>0</v>
      </c>
      <c r="L34" s="1">
        <v>0</v>
      </c>
      <c r="M34" s="1">
        <v>0</v>
      </c>
      <c r="N34" s="18">
        <v>0</v>
      </c>
      <c r="O34" s="1">
        <v>0</v>
      </c>
    </row>
    <row r="35" spans="1:18" ht="15" x14ac:dyDescent="0.25">
      <c r="A35" s="11">
        <v>32</v>
      </c>
      <c r="B35" s="2" t="s">
        <v>46</v>
      </c>
      <c r="C35" s="2">
        <v>2467860</v>
      </c>
      <c r="D35" s="3">
        <f>582.25+1914.09</f>
        <v>2496.34</v>
      </c>
      <c r="E35" s="3">
        <v>393.02</v>
      </c>
      <c r="F35" s="3">
        <v>141.55000000000001</v>
      </c>
      <c r="G35" s="3">
        <v>2264.96</v>
      </c>
      <c r="H35" s="3">
        <v>307.7</v>
      </c>
      <c r="I35" s="3">
        <v>89.76</v>
      </c>
      <c r="J35" s="3">
        <f>504.97+1914.09</f>
        <v>2419.06</v>
      </c>
      <c r="K35" s="3">
        <v>0</v>
      </c>
      <c r="L35" s="2">
        <v>91.960000000000008</v>
      </c>
      <c r="M35" s="21">
        <v>1708.66</v>
      </c>
      <c r="N35" s="2">
        <v>492.61</v>
      </c>
      <c r="O35" s="3">
        <v>51.62</v>
      </c>
      <c r="P35" s="2"/>
      <c r="Q35" s="2"/>
      <c r="R35" s="3"/>
    </row>
    <row r="36" spans="1:18" ht="15" x14ac:dyDescent="0.25">
      <c r="A36" s="11">
        <v>33</v>
      </c>
      <c r="B36" s="2" t="s">
        <v>47</v>
      </c>
      <c r="C36" s="2">
        <v>18679053</v>
      </c>
      <c r="D36" s="3">
        <v>1711.44</v>
      </c>
      <c r="E36" s="3">
        <v>2123.46</v>
      </c>
      <c r="F36" s="3">
        <v>283.33</v>
      </c>
      <c r="G36" s="3">
        <v>108.75</v>
      </c>
      <c r="H36" s="3">
        <v>1769.58</v>
      </c>
      <c r="I36" s="3">
        <v>1034.98</v>
      </c>
      <c r="J36" s="3">
        <v>503.65</v>
      </c>
      <c r="K36" s="3">
        <v>0</v>
      </c>
      <c r="L36" s="2">
        <v>1333.47</v>
      </c>
      <c r="M36" s="21">
        <v>2258.62</v>
      </c>
      <c r="N36" s="3">
        <v>1143.49</v>
      </c>
      <c r="O36" s="3">
        <v>1207.99</v>
      </c>
      <c r="P36" s="2"/>
      <c r="Q36" s="2"/>
      <c r="R36" s="3"/>
    </row>
    <row r="37" spans="1:18" ht="15" x14ac:dyDescent="0.25">
      <c r="A37" s="11">
        <v>34</v>
      </c>
      <c r="B37" s="2" t="s">
        <v>48</v>
      </c>
      <c r="C37" s="2">
        <v>35315710</v>
      </c>
      <c r="D37" s="3">
        <f>88553.67+1295.29</f>
        <v>89848.959999999992</v>
      </c>
      <c r="E37" s="3">
        <f>56972.07+1295.29</f>
        <v>58267.360000000001</v>
      </c>
      <c r="F37" s="3">
        <v>50159.25</v>
      </c>
      <c r="G37" s="3">
        <v>52099.72</v>
      </c>
      <c r="H37" s="3">
        <f>37620.12+2590.58</f>
        <v>40210.700000000004</v>
      </c>
      <c r="I37" s="3">
        <f>40447.89+1295.29</f>
        <v>41743.18</v>
      </c>
      <c r="J37" s="3">
        <v>71298.899999999994</v>
      </c>
      <c r="K37" s="3">
        <v>0</v>
      </c>
      <c r="L37" s="2">
        <f>37219.56+584.23</f>
        <v>37803.79</v>
      </c>
      <c r="M37" s="21">
        <v>93359.29</v>
      </c>
      <c r="N37" s="3">
        <v>46178.25</v>
      </c>
      <c r="O37" s="3">
        <v>34162.94</v>
      </c>
      <c r="P37" s="2"/>
      <c r="Q37" s="2"/>
      <c r="R37" s="3"/>
    </row>
    <row r="38" spans="1:18" ht="15" x14ac:dyDescent="0.25">
      <c r="A38" s="11">
        <v>35</v>
      </c>
      <c r="B38" s="2" t="s">
        <v>49</v>
      </c>
      <c r="C38" s="2">
        <v>13237964</v>
      </c>
      <c r="D38" s="3">
        <v>6745.5999999999995</v>
      </c>
      <c r="E38" s="3">
        <v>589.55999999999995</v>
      </c>
      <c r="F38" s="3">
        <v>3534.01</v>
      </c>
      <c r="G38" s="3">
        <v>1276.8499999999999</v>
      </c>
      <c r="H38" s="3">
        <v>589.54999999999995</v>
      </c>
      <c r="I38" s="3">
        <v>2558.02</v>
      </c>
      <c r="J38" s="3">
        <v>2966.61</v>
      </c>
      <c r="K38" s="3">
        <v>0</v>
      </c>
      <c r="L38" s="2">
        <v>559.23</v>
      </c>
      <c r="M38" s="21">
        <v>4641.4799999999996</v>
      </c>
      <c r="N38" s="3">
        <v>1840.41</v>
      </c>
      <c r="O38" s="3">
        <v>341.73</v>
      </c>
      <c r="P38" s="2"/>
      <c r="Q38" s="2"/>
      <c r="R38" s="3"/>
    </row>
    <row r="39" spans="1:18" ht="15" x14ac:dyDescent="0.25">
      <c r="A39" s="11">
        <v>36</v>
      </c>
      <c r="B39" s="2" t="s">
        <v>50</v>
      </c>
      <c r="C39" s="2">
        <v>10854183</v>
      </c>
      <c r="D39" s="3">
        <v>3677.25</v>
      </c>
      <c r="E39" s="3">
        <v>613.64</v>
      </c>
      <c r="F39" s="3">
        <v>3701.64</v>
      </c>
      <c r="G39" s="3">
        <v>3732.43</v>
      </c>
      <c r="H39" s="3">
        <v>1918.26</v>
      </c>
      <c r="I39" s="3">
        <v>1257.6199999999999</v>
      </c>
      <c r="J39" s="3">
        <v>4757.12</v>
      </c>
      <c r="K39" s="3">
        <v>0</v>
      </c>
      <c r="L39" s="2">
        <v>3040.24</v>
      </c>
      <c r="M39" s="21">
        <v>3319.09</v>
      </c>
      <c r="N39" s="2">
        <v>914.91</v>
      </c>
      <c r="O39" s="3">
        <v>495.46</v>
      </c>
      <c r="P39" s="2"/>
      <c r="Q39" s="2"/>
      <c r="R39" s="3"/>
    </row>
    <row r="40" spans="1:18" ht="15" x14ac:dyDescent="0.25">
      <c r="A40" s="11">
        <v>37</v>
      </c>
      <c r="B40" s="2" t="s">
        <v>74</v>
      </c>
      <c r="C40" s="2">
        <v>31047852</v>
      </c>
      <c r="D40" s="3">
        <f>17685.76+1625.07</f>
        <v>19310.829999999998</v>
      </c>
      <c r="E40" s="3">
        <f>5238.84+631.8</f>
        <v>5870.64</v>
      </c>
      <c r="F40" s="3">
        <v>9036.41</v>
      </c>
      <c r="G40" s="3">
        <v>11064.42</v>
      </c>
      <c r="H40" s="3">
        <f>7193.45+635.17</f>
        <v>7828.62</v>
      </c>
      <c r="I40" s="3">
        <f>5008.16+1272.31</f>
        <v>6280.4699999999993</v>
      </c>
      <c r="J40" s="3">
        <f>10544.79+636.15</f>
        <v>11180.94</v>
      </c>
      <c r="K40" s="3">
        <v>0</v>
      </c>
      <c r="L40" s="2">
        <f>9492.31+567.82</f>
        <v>10060.129999999999</v>
      </c>
      <c r="M40" s="21">
        <v>18051.34</v>
      </c>
      <c r="N40" s="3">
        <v>10480.41</v>
      </c>
      <c r="O40" s="3">
        <v>11676.97</v>
      </c>
      <c r="P40" s="2"/>
      <c r="Q40" s="2"/>
      <c r="R40" s="3"/>
    </row>
    <row r="41" spans="1:18" ht="15" x14ac:dyDescent="0.25">
      <c r="A41" s="11">
        <v>38</v>
      </c>
      <c r="B41" s="2" t="s">
        <v>51</v>
      </c>
      <c r="C41" s="2">
        <v>11151572</v>
      </c>
      <c r="D41" s="3">
        <v>487990.88</v>
      </c>
      <c r="E41" s="3">
        <v>197661.46</v>
      </c>
      <c r="F41" s="3">
        <v>187876.89</v>
      </c>
      <c r="G41" s="3">
        <v>164229.49000000002</v>
      </c>
      <c r="H41" s="3">
        <v>195740.44</v>
      </c>
      <c r="I41" s="3">
        <v>134035.13999999998</v>
      </c>
      <c r="J41" s="3">
        <f>242899.43+1281.08</f>
        <v>244180.50999999998</v>
      </c>
      <c r="K41" s="3">
        <v>0</v>
      </c>
      <c r="L41" s="2">
        <f>195423.55+1281.08</f>
        <v>196704.62999999998</v>
      </c>
      <c r="M41" s="21">
        <v>375196.15999999997</v>
      </c>
      <c r="N41" s="3">
        <v>185339.78</v>
      </c>
      <c r="O41" s="3">
        <v>195430.12</v>
      </c>
      <c r="P41" s="2"/>
      <c r="Q41" s="2"/>
      <c r="R41" s="3"/>
    </row>
    <row r="42" spans="1:18" ht="15" x14ac:dyDescent="0.25">
      <c r="A42" s="11">
        <v>39</v>
      </c>
      <c r="B42" s="2" t="s">
        <v>52</v>
      </c>
      <c r="C42" s="2">
        <v>7449849</v>
      </c>
      <c r="D42" s="3">
        <v>1249.1099999999999</v>
      </c>
      <c r="E42" s="3">
        <v>108.51</v>
      </c>
      <c r="F42" s="3">
        <v>181.38</v>
      </c>
      <c r="G42" s="3">
        <v>378.79</v>
      </c>
      <c r="H42" s="3">
        <v>350.86</v>
      </c>
      <c r="I42" s="3">
        <v>82.8</v>
      </c>
      <c r="J42" s="3">
        <v>240.11</v>
      </c>
      <c r="K42" s="3">
        <v>0</v>
      </c>
      <c r="L42" s="2">
        <v>53.36</v>
      </c>
      <c r="M42" s="21">
        <v>943.94</v>
      </c>
      <c r="N42" s="2">
        <v>232.6</v>
      </c>
      <c r="O42" s="3">
        <v>51.58</v>
      </c>
      <c r="P42" s="2"/>
      <c r="Q42" s="2"/>
      <c r="R42" s="3"/>
    </row>
    <row r="43" spans="1:18" ht="15" x14ac:dyDescent="0.25">
      <c r="A43" s="11">
        <v>40</v>
      </c>
      <c r="B43" s="2" t="s">
        <v>53</v>
      </c>
      <c r="C43" s="2">
        <v>13658920</v>
      </c>
      <c r="D43" s="3">
        <v>3204.73</v>
      </c>
      <c r="E43" s="3">
        <v>1029.72</v>
      </c>
      <c r="F43" s="3">
        <v>907.65</v>
      </c>
      <c r="G43" s="3">
        <v>3106.79</v>
      </c>
      <c r="H43" s="3">
        <v>431.56</v>
      </c>
      <c r="I43" s="3">
        <v>551.79</v>
      </c>
      <c r="J43" s="3">
        <v>2267.11</v>
      </c>
      <c r="K43" s="3">
        <v>0</v>
      </c>
      <c r="L43" s="2">
        <v>110.95</v>
      </c>
      <c r="M43" s="21">
        <v>1555.71</v>
      </c>
      <c r="N43" s="3">
        <v>1531.87</v>
      </c>
      <c r="O43" s="3">
        <v>14.74</v>
      </c>
      <c r="P43" s="2"/>
      <c r="Q43" s="2"/>
      <c r="R43" s="3"/>
    </row>
    <row r="44" spans="1:18" ht="15" x14ac:dyDescent="0.25">
      <c r="A44" s="11">
        <v>41</v>
      </c>
      <c r="B44" s="2" t="s">
        <v>54</v>
      </c>
      <c r="C44" s="2">
        <v>4062596</v>
      </c>
      <c r="D44" s="3">
        <v>4911.43</v>
      </c>
      <c r="E44" s="3">
        <v>1237.8800000000001</v>
      </c>
      <c r="F44" s="3">
        <v>5302.6</v>
      </c>
      <c r="G44" s="3">
        <v>1840.9</v>
      </c>
      <c r="H44" s="3">
        <v>3413.3</v>
      </c>
      <c r="I44" s="3">
        <v>3458.93</v>
      </c>
      <c r="J44" s="3">
        <v>3901.77</v>
      </c>
      <c r="K44" s="3">
        <v>0</v>
      </c>
      <c r="L44" s="2">
        <v>3523.33</v>
      </c>
      <c r="M44" s="21">
        <v>8490.35</v>
      </c>
      <c r="N44" s="3">
        <v>4780.3500000000004</v>
      </c>
      <c r="O44" s="3">
        <v>3218.87</v>
      </c>
      <c r="P44" s="2"/>
      <c r="Q44" s="2"/>
      <c r="R44" s="3"/>
    </row>
    <row r="45" spans="1:18" ht="15" x14ac:dyDescent="0.25">
      <c r="A45" s="11">
        <v>42</v>
      </c>
      <c r="B45" s="2" t="s">
        <v>55</v>
      </c>
      <c r="C45" s="2">
        <v>26047805</v>
      </c>
      <c r="D45" s="3">
        <v>1226.2</v>
      </c>
      <c r="E45" s="3">
        <v>587.13</v>
      </c>
      <c r="F45" s="3">
        <v>424.03</v>
      </c>
      <c r="G45" s="3">
        <v>485.99</v>
      </c>
      <c r="H45" s="3">
        <v>471.22</v>
      </c>
      <c r="I45" s="3">
        <v>273.66000000000003</v>
      </c>
      <c r="J45" s="3">
        <v>884.57</v>
      </c>
      <c r="K45" s="3">
        <v>0</v>
      </c>
      <c r="L45" s="2">
        <v>267.45999999999998</v>
      </c>
      <c r="M45" s="21">
        <v>1408.91</v>
      </c>
      <c r="N45" s="2">
        <v>374.08</v>
      </c>
      <c r="O45" s="3">
        <v>196.67</v>
      </c>
      <c r="P45" s="2"/>
      <c r="Q45" s="2"/>
      <c r="R45" s="3"/>
    </row>
    <row r="46" spans="1:18" ht="15" x14ac:dyDescent="0.25">
      <c r="A46" s="11">
        <v>43</v>
      </c>
      <c r="B46" s="2" t="s">
        <v>56</v>
      </c>
      <c r="C46" s="2">
        <v>16471829</v>
      </c>
      <c r="D46" s="3">
        <v>3048.79</v>
      </c>
      <c r="E46" s="3">
        <v>2592.1999999999998</v>
      </c>
      <c r="F46" s="3">
        <v>5317.85</v>
      </c>
      <c r="G46" s="3">
        <v>1700.23</v>
      </c>
      <c r="H46" s="3">
        <v>2128.3199999999997</v>
      </c>
      <c r="I46" s="3">
        <v>3916.35</v>
      </c>
      <c r="J46" s="3">
        <v>5177.8</v>
      </c>
      <c r="K46" s="3">
        <v>0</v>
      </c>
      <c r="L46" s="2">
        <v>1190.6999999999998</v>
      </c>
      <c r="M46" s="21">
        <v>5001.28</v>
      </c>
      <c r="N46" s="3">
        <v>1805.28</v>
      </c>
      <c r="O46" s="3">
        <v>2016.4</v>
      </c>
      <c r="P46" s="2"/>
      <c r="Q46" s="2"/>
      <c r="R46" s="3"/>
    </row>
    <row r="47" spans="1:18" ht="15" x14ac:dyDescent="0.25">
      <c r="A47" s="11">
        <v>44</v>
      </c>
      <c r="B47" s="2" t="s">
        <v>57</v>
      </c>
      <c r="C47" s="2">
        <v>11348273</v>
      </c>
      <c r="D47" s="3">
        <v>4179.5200000000004</v>
      </c>
      <c r="E47" s="3">
        <v>430.52</v>
      </c>
      <c r="F47" s="3">
        <v>320.35000000000002</v>
      </c>
      <c r="G47" s="3">
        <v>828.85</v>
      </c>
      <c r="H47" s="3">
        <v>446.3</v>
      </c>
      <c r="I47" s="3">
        <v>219.86</v>
      </c>
      <c r="J47" s="3">
        <v>636.84</v>
      </c>
      <c r="K47" s="3">
        <v>0</v>
      </c>
      <c r="L47" s="2">
        <v>715.2</v>
      </c>
      <c r="M47" s="21">
        <v>2581.7199999999998</v>
      </c>
      <c r="N47" s="2">
        <v>294.52999999999997</v>
      </c>
      <c r="O47" s="3">
        <v>331.9</v>
      </c>
      <c r="P47" s="2"/>
      <c r="Q47" s="2"/>
      <c r="R47" s="3"/>
    </row>
    <row r="48" spans="1:18" ht="15" x14ac:dyDescent="0.25">
      <c r="A48" s="11">
        <v>45</v>
      </c>
      <c r="B48" s="2" t="s">
        <v>75</v>
      </c>
      <c r="C48" s="2">
        <v>35244962</v>
      </c>
      <c r="D48" s="3">
        <v>32758.240000000002</v>
      </c>
      <c r="E48" s="3">
        <v>1914.64</v>
      </c>
      <c r="F48" s="3">
        <v>2133.71</v>
      </c>
      <c r="G48" s="3">
        <v>7658.21</v>
      </c>
      <c r="H48" s="3">
        <v>2932.76</v>
      </c>
      <c r="I48" s="3">
        <v>5489.15</v>
      </c>
      <c r="J48" s="3">
        <v>19481.690000000002</v>
      </c>
      <c r="K48" s="3">
        <v>0</v>
      </c>
      <c r="L48" s="2">
        <v>2242.6000000000004</v>
      </c>
      <c r="M48" s="21">
        <v>7191.18</v>
      </c>
      <c r="N48" s="3">
        <v>6641.67</v>
      </c>
      <c r="O48" s="3">
        <v>8054.49</v>
      </c>
      <c r="P48" s="2"/>
      <c r="Q48" s="2"/>
      <c r="R48" s="3"/>
    </row>
    <row r="49" spans="1:196" ht="15" x14ac:dyDescent="0.25">
      <c r="A49" s="11">
        <v>46</v>
      </c>
      <c r="B49" s="2" t="s">
        <v>58</v>
      </c>
      <c r="C49" s="2">
        <v>24938381</v>
      </c>
      <c r="D49" s="3">
        <v>5630.17</v>
      </c>
      <c r="E49" s="3">
        <f>2686.9+1990.64</f>
        <v>4677.54</v>
      </c>
      <c r="F49" s="3">
        <v>10432.599999999999</v>
      </c>
      <c r="G49" s="3">
        <v>3776.27</v>
      </c>
      <c r="H49" s="3">
        <f>7477.39+3686.72</f>
        <v>11164.11</v>
      </c>
      <c r="I49" s="3">
        <f>6117.4+70.26</f>
        <v>6187.66</v>
      </c>
      <c r="J49" s="3">
        <f>10006.68+3681.65</f>
        <v>13688.33</v>
      </c>
      <c r="K49" s="3">
        <v>0</v>
      </c>
      <c r="L49" s="2">
        <v>4588.2999999999993</v>
      </c>
      <c r="M49" s="21">
        <v>15807.34</v>
      </c>
      <c r="N49" s="3">
        <v>6785.25</v>
      </c>
      <c r="O49" s="3">
        <v>13027.74</v>
      </c>
      <c r="P49" s="2"/>
      <c r="Q49" s="2"/>
      <c r="R49" s="3"/>
    </row>
    <row r="50" spans="1:196" ht="15" x14ac:dyDescent="0.25">
      <c r="A50" s="11">
        <v>47</v>
      </c>
      <c r="B50" s="2" t="s">
        <v>59</v>
      </c>
      <c r="C50" s="2">
        <v>18218742</v>
      </c>
      <c r="D50" s="3">
        <v>1619.22</v>
      </c>
      <c r="E50" s="3">
        <v>80.23</v>
      </c>
      <c r="F50" s="3">
        <v>252.2</v>
      </c>
      <c r="G50" s="3">
        <v>73.45</v>
      </c>
      <c r="H50" s="3">
        <v>145.75</v>
      </c>
      <c r="I50" s="3">
        <f>36.28+218.87</f>
        <v>255.15</v>
      </c>
      <c r="J50" s="3">
        <v>1515.12</v>
      </c>
      <c r="K50" s="3">
        <v>0</v>
      </c>
      <c r="L50" s="2">
        <v>21.99</v>
      </c>
      <c r="M50" s="21">
        <v>728.23</v>
      </c>
      <c r="N50" s="2">
        <v>821.23</v>
      </c>
      <c r="O50" s="3">
        <v>78.77</v>
      </c>
      <c r="P50" s="2"/>
      <c r="Q50" s="2"/>
      <c r="R50" s="3"/>
    </row>
    <row r="51" spans="1:196" ht="15" x14ac:dyDescent="0.25">
      <c r="A51" s="11">
        <v>48</v>
      </c>
      <c r="B51" s="2" t="s">
        <v>60</v>
      </c>
      <c r="C51" s="2">
        <v>30703169</v>
      </c>
      <c r="D51" s="3">
        <v>4645.28</v>
      </c>
      <c r="E51" s="3">
        <v>2344.31</v>
      </c>
      <c r="F51" s="3">
        <v>2146.21</v>
      </c>
      <c r="G51" s="3">
        <v>4003.59</v>
      </c>
      <c r="H51" s="3">
        <v>3677.12</v>
      </c>
      <c r="I51" s="3">
        <v>1183.3</v>
      </c>
      <c r="J51" s="3">
        <v>5007.8</v>
      </c>
      <c r="K51" s="3">
        <v>0</v>
      </c>
      <c r="L51" s="2">
        <v>3130.3599999999997</v>
      </c>
      <c r="M51" s="21">
        <v>3978.2</v>
      </c>
      <c r="N51" s="3">
        <v>3324.05</v>
      </c>
      <c r="O51" s="3">
        <v>2136.9299999999998</v>
      </c>
      <c r="P51" s="2"/>
      <c r="Q51" s="2"/>
      <c r="R51" s="3"/>
    </row>
    <row r="52" spans="1:196" ht="15" x14ac:dyDescent="0.25">
      <c r="A52" s="11">
        <v>49</v>
      </c>
      <c r="B52" s="2" t="s">
        <v>61</v>
      </c>
      <c r="C52" s="2">
        <v>28018091</v>
      </c>
      <c r="D52" s="3">
        <v>540.1</v>
      </c>
      <c r="E52" s="3">
        <v>1466.04</v>
      </c>
      <c r="F52" s="3">
        <v>2239.16</v>
      </c>
      <c r="G52" s="3">
        <v>376.8</v>
      </c>
      <c r="H52" s="3">
        <v>1607.55</v>
      </c>
      <c r="I52" s="3">
        <v>454.83</v>
      </c>
      <c r="J52" s="3">
        <v>403.34</v>
      </c>
      <c r="K52" s="3">
        <v>0</v>
      </c>
      <c r="L52" s="2">
        <v>1546.56</v>
      </c>
      <c r="M52" s="21">
        <v>352.71</v>
      </c>
      <c r="N52" s="2">
        <v>623.94000000000005</v>
      </c>
      <c r="O52" s="3">
        <v>1077.45</v>
      </c>
      <c r="P52" s="2"/>
      <c r="Q52" s="2"/>
      <c r="R52" s="3"/>
    </row>
    <row r="53" spans="1:196" ht="15" x14ac:dyDescent="0.25">
      <c r="A53" s="11">
        <v>50</v>
      </c>
      <c r="B53" s="2" t="s">
        <v>62</v>
      </c>
      <c r="C53" s="2">
        <v>29126016</v>
      </c>
      <c r="D53" s="3">
        <v>2946.33</v>
      </c>
      <c r="E53" s="3">
        <v>640.24</v>
      </c>
      <c r="F53" s="3">
        <v>2141.7199999999998</v>
      </c>
      <c r="G53" s="3">
        <v>1210.43</v>
      </c>
      <c r="H53" s="3">
        <v>1653.06</v>
      </c>
      <c r="I53" s="3">
        <v>668.51</v>
      </c>
      <c r="J53" s="3">
        <v>1631.55</v>
      </c>
      <c r="K53" s="3">
        <v>0</v>
      </c>
      <c r="L53" s="2">
        <v>370.02000000000004</v>
      </c>
      <c r="M53" s="21">
        <v>4382.5</v>
      </c>
      <c r="N53" s="3">
        <v>2035.12</v>
      </c>
      <c r="O53" s="3">
        <v>1428.57</v>
      </c>
      <c r="P53" s="2"/>
      <c r="Q53" s="2"/>
      <c r="R53" s="3"/>
    </row>
    <row r="54" spans="1:196" ht="15" x14ac:dyDescent="0.25">
      <c r="A54" s="11">
        <v>51</v>
      </c>
      <c r="B54" s="2" t="s">
        <v>63</v>
      </c>
      <c r="C54" s="2">
        <v>16166299</v>
      </c>
      <c r="D54" s="3">
        <v>31644.53</v>
      </c>
      <c r="E54" s="3">
        <v>13247.24</v>
      </c>
      <c r="F54" s="3">
        <v>10735.02</v>
      </c>
      <c r="G54" s="3">
        <v>8349.44</v>
      </c>
      <c r="H54" s="3">
        <v>12201.18</v>
      </c>
      <c r="I54" s="3">
        <v>8024.54</v>
      </c>
      <c r="J54" s="3">
        <v>19990.240000000002</v>
      </c>
      <c r="K54" s="3">
        <v>0</v>
      </c>
      <c r="L54" s="2">
        <v>11971.789999999999</v>
      </c>
      <c r="M54" s="21">
        <v>26848.09</v>
      </c>
      <c r="N54" s="3">
        <v>15843.38</v>
      </c>
      <c r="O54" s="3">
        <v>8235.64</v>
      </c>
      <c r="P54" s="2"/>
      <c r="Q54" s="2"/>
      <c r="R54" s="3"/>
    </row>
    <row r="55" spans="1:196" s="2" customFormat="1" ht="15" x14ac:dyDescent="0.25">
      <c r="A55" s="11">
        <v>52</v>
      </c>
      <c r="B55" s="2" t="s">
        <v>64</v>
      </c>
      <c r="C55" s="2">
        <v>896610</v>
      </c>
      <c r="D55" s="3">
        <v>13203.369999999999</v>
      </c>
      <c r="E55" s="3">
        <v>5648.4699999999993</v>
      </c>
      <c r="F55" s="3">
        <v>6314.1</v>
      </c>
      <c r="G55" s="3">
        <v>3498.1000000000004</v>
      </c>
      <c r="H55" s="3">
        <v>3599.7700000000004</v>
      </c>
      <c r="I55" s="3">
        <v>1858.19</v>
      </c>
      <c r="J55" s="3">
        <v>7049.24</v>
      </c>
      <c r="K55" s="3">
        <v>0</v>
      </c>
      <c r="L55" s="2">
        <v>3433.41</v>
      </c>
      <c r="M55" s="21">
        <v>4641.92</v>
      </c>
      <c r="N55" s="3">
        <v>1885.28</v>
      </c>
      <c r="O55" s="3">
        <v>1960.45</v>
      </c>
      <c r="R55" s="3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</row>
    <row r="56" spans="1:196" ht="15" x14ac:dyDescent="0.25">
      <c r="A56" s="11">
        <v>53</v>
      </c>
      <c r="B56" s="2" t="s">
        <v>65</v>
      </c>
      <c r="C56" s="2">
        <v>18428353</v>
      </c>
      <c r="D56" s="3">
        <v>11715.82</v>
      </c>
      <c r="E56" s="3">
        <v>6359.34</v>
      </c>
      <c r="F56" s="3">
        <v>3720.49</v>
      </c>
      <c r="G56" s="3">
        <v>8791.2199999999993</v>
      </c>
      <c r="H56" s="3">
        <v>6910.82</v>
      </c>
      <c r="I56" s="3">
        <v>2156.42</v>
      </c>
      <c r="J56" s="3">
        <v>9541.51</v>
      </c>
      <c r="K56" s="3">
        <v>0</v>
      </c>
      <c r="L56" s="2">
        <v>7485.09</v>
      </c>
      <c r="M56" s="21">
        <v>8736.69</v>
      </c>
      <c r="N56" s="3">
        <v>8620.39</v>
      </c>
      <c r="O56" s="3">
        <v>4270.74</v>
      </c>
      <c r="P56" s="2"/>
      <c r="Q56" s="2"/>
      <c r="R56" s="3"/>
    </row>
    <row r="57" spans="1:196" ht="15" x14ac:dyDescent="0.25">
      <c r="A57" s="11">
        <v>54</v>
      </c>
      <c r="B57" s="2" t="s">
        <v>66</v>
      </c>
      <c r="C57" s="2">
        <v>1357231</v>
      </c>
      <c r="D57" s="3">
        <f>258086.62+3429.49+809.56</f>
        <v>262325.67</v>
      </c>
      <c r="E57" s="3">
        <f>134993.57+633.88+404.78</f>
        <v>136032.23000000001</v>
      </c>
      <c r="F57" s="3">
        <v>128603.26000000001</v>
      </c>
      <c r="G57" s="3">
        <v>154133.63</v>
      </c>
      <c r="H57" s="3">
        <f>118702.09+24676.59+404.78</f>
        <v>143783.46</v>
      </c>
      <c r="I57" s="3">
        <f>80235.01+23031.48+404.78</f>
        <v>103671.26999999999</v>
      </c>
      <c r="J57" s="3">
        <f>200891.39+3239.91+809.56+25593.64</f>
        <v>230534.5</v>
      </c>
      <c r="K57" s="3">
        <v>0</v>
      </c>
      <c r="L57" s="2">
        <f>159933.32+23031.48+334.15</f>
        <v>183298.95</v>
      </c>
      <c r="M57" s="21">
        <v>357156.42</v>
      </c>
      <c r="N57" s="3">
        <v>135768.76</v>
      </c>
      <c r="O57" s="3">
        <v>141191.29999999999</v>
      </c>
      <c r="P57" s="2"/>
      <c r="Q57" s="2"/>
      <c r="R57" s="3"/>
    </row>
    <row r="58" spans="1:196" ht="15" x14ac:dyDescent="0.25">
      <c r="A58" s="11">
        <v>55</v>
      </c>
      <c r="B58" s="2" t="s">
        <v>67</v>
      </c>
      <c r="C58" s="2">
        <v>10826710</v>
      </c>
      <c r="D58" s="3">
        <f>14737.44+404.78</f>
        <v>15142.220000000001</v>
      </c>
      <c r="E58" s="3">
        <f>4401.23+1214.33</f>
        <v>5615.5599999999995</v>
      </c>
      <c r="F58" s="3">
        <v>5868.87</v>
      </c>
      <c r="G58" s="3">
        <v>5941.78</v>
      </c>
      <c r="H58" s="3">
        <v>6496.06</v>
      </c>
      <c r="I58" s="3">
        <f>2625.2+1214.33</f>
        <v>3839.5299999999997</v>
      </c>
      <c r="J58" s="3">
        <v>7789.1900000000005</v>
      </c>
      <c r="K58" s="3">
        <v>0</v>
      </c>
      <c r="L58" s="2">
        <v>4215.47</v>
      </c>
      <c r="M58" s="21">
        <v>7940.34</v>
      </c>
      <c r="N58" s="3">
        <v>8008.16</v>
      </c>
      <c r="O58" s="3">
        <v>6692.28</v>
      </c>
      <c r="P58" s="2"/>
      <c r="Q58" s="2"/>
      <c r="R58" s="3"/>
    </row>
    <row r="59" spans="1:196" ht="15" x14ac:dyDescent="0.25">
      <c r="A59" s="11">
        <v>56</v>
      </c>
      <c r="B59" s="2" t="s">
        <v>68</v>
      </c>
      <c r="C59" s="2">
        <v>35005965</v>
      </c>
      <c r="D59" s="3">
        <v>560.22</v>
      </c>
      <c r="E59" s="3">
        <v>850.84</v>
      </c>
      <c r="F59" s="3">
        <v>456.65</v>
      </c>
      <c r="G59" s="3">
        <v>249.67</v>
      </c>
      <c r="H59" s="3">
        <v>1151.79</v>
      </c>
      <c r="I59" s="3">
        <v>185.88</v>
      </c>
      <c r="J59" s="3">
        <v>566.41999999999996</v>
      </c>
      <c r="K59" s="3">
        <v>0</v>
      </c>
      <c r="L59" s="2">
        <v>762.91</v>
      </c>
      <c r="M59" s="21">
        <v>379.77</v>
      </c>
      <c r="N59" s="2">
        <v>273.14</v>
      </c>
      <c r="O59" s="3">
        <v>477.5</v>
      </c>
      <c r="P59" s="2"/>
      <c r="Q59" s="2"/>
      <c r="R59" s="3"/>
    </row>
    <row r="60" spans="1:196" ht="15" x14ac:dyDescent="0.25">
      <c r="A60" s="11">
        <v>57</v>
      </c>
      <c r="B60" s="2" t="s">
        <v>69</v>
      </c>
      <c r="C60" s="2">
        <v>14920654</v>
      </c>
      <c r="D60" s="3">
        <v>461.04</v>
      </c>
      <c r="E60" s="3">
        <v>27.13</v>
      </c>
      <c r="F60" s="3">
        <v>320.35000000000002</v>
      </c>
      <c r="G60" s="3">
        <v>222.07</v>
      </c>
      <c r="H60" s="3">
        <v>200</v>
      </c>
      <c r="I60" s="3">
        <v>245.48</v>
      </c>
      <c r="J60" s="3">
        <v>235.9</v>
      </c>
      <c r="K60" s="3">
        <v>0</v>
      </c>
      <c r="L60" s="2">
        <v>257.61</v>
      </c>
      <c r="M60" s="21">
        <v>486.76</v>
      </c>
      <c r="N60" s="2">
        <v>147.72999999999999</v>
      </c>
      <c r="O60" s="3">
        <v>118.02</v>
      </c>
      <c r="P60" s="2"/>
      <c r="Q60" s="2"/>
      <c r="R60" s="3"/>
    </row>
    <row r="61" spans="1:196" ht="31.5" customHeight="1" x14ac:dyDescent="0.25">
      <c r="A61" s="11">
        <v>58</v>
      </c>
      <c r="B61" s="2" t="s">
        <v>70</v>
      </c>
      <c r="C61" s="2">
        <v>4947440</v>
      </c>
      <c r="D61" s="3">
        <v>13964.460000000001</v>
      </c>
      <c r="E61" s="3">
        <v>6092.7699999999995</v>
      </c>
      <c r="F61" s="3">
        <v>4368.7699999999995</v>
      </c>
      <c r="G61" s="3">
        <v>10886.609999999999</v>
      </c>
      <c r="H61" s="3">
        <v>7522.07</v>
      </c>
      <c r="I61" s="3">
        <v>3929.3399999999997</v>
      </c>
      <c r="J61" s="3">
        <f>13494.39+16286.53</f>
        <v>29780.92</v>
      </c>
      <c r="K61" s="3">
        <v>0</v>
      </c>
      <c r="L61" s="2">
        <f>9633.07+16286.53</f>
        <v>25919.599999999999</v>
      </c>
      <c r="M61" s="21">
        <v>37685.32</v>
      </c>
      <c r="N61" s="3">
        <v>7862.15</v>
      </c>
      <c r="O61" s="3">
        <v>21804.84</v>
      </c>
      <c r="P61" s="2"/>
      <c r="Q61" s="2"/>
      <c r="R61" s="3"/>
    </row>
    <row r="62" spans="1:196" ht="15" x14ac:dyDescent="0.25">
      <c r="B62" s="2" t="s">
        <v>76</v>
      </c>
      <c r="C62" s="2">
        <v>24782842</v>
      </c>
      <c r="M62" s="21">
        <v>40.69</v>
      </c>
      <c r="N62" s="3">
        <v>0</v>
      </c>
      <c r="P62" s="2"/>
      <c r="Q62" s="3"/>
    </row>
    <row r="63" spans="1:196" ht="15" x14ac:dyDescent="0.25">
      <c r="A63" s="13" t="s">
        <v>16</v>
      </c>
      <c r="B63" s="14"/>
      <c r="C63" s="15"/>
      <c r="D63" s="9">
        <f t="shared" ref="D63:M63" si="0">SUM(D4:D61)</f>
        <v>12404217.09</v>
      </c>
      <c r="E63" s="9">
        <f t="shared" si="0"/>
        <v>6238336.5699999975</v>
      </c>
      <c r="F63" s="9">
        <f t="shared" si="0"/>
        <v>4918062.1699999971</v>
      </c>
      <c r="G63" s="9">
        <f t="shared" si="0"/>
        <v>6502301.9900000002</v>
      </c>
      <c r="H63" s="9">
        <f t="shared" si="0"/>
        <v>7159025.29</v>
      </c>
      <c r="I63" s="9">
        <f t="shared" si="0"/>
        <v>6814206.5100000007</v>
      </c>
      <c r="J63" s="4">
        <f t="shared" si="0"/>
        <v>9714173.3999999966</v>
      </c>
      <c r="K63" s="4">
        <f t="shared" si="0"/>
        <v>0</v>
      </c>
      <c r="L63" s="4">
        <f t="shared" si="0"/>
        <v>6598865.9700000007</v>
      </c>
      <c r="M63" s="4">
        <f t="shared" si="0"/>
        <v>12841340.229999999</v>
      </c>
      <c r="N63" s="19">
        <f>SUM(N4:N62)</f>
        <v>5977811.6400000034</v>
      </c>
      <c r="O63" s="4">
        <f>SUM(O4:O62)</f>
        <v>5720479.200000002</v>
      </c>
      <c r="P63" s="2"/>
      <c r="Q63" s="3"/>
    </row>
    <row r="64" spans="1:196" ht="15" x14ac:dyDescent="0.25">
      <c r="G64" s="16"/>
      <c r="H64" s="16"/>
      <c r="I64" s="16"/>
      <c r="M64" s="17"/>
      <c r="N64" s="17"/>
      <c r="O64" s="2"/>
      <c r="P64" s="2"/>
      <c r="Q64" s="3"/>
    </row>
    <row r="65" spans="13:17" ht="15" x14ac:dyDescent="0.25">
      <c r="M65" s="16"/>
      <c r="N65" s="16"/>
      <c r="O65" s="2"/>
      <c r="P65" s="2"/>
      <c r="Q65" s="3"/>
    </row>
    <row r="66" spans="13:17" ht="15" x14ac:dyDescent="0.25">
      <c r="O66" s="16"/>
      <c r="P66" s="3"/>
      <c r="Q66" s="18"/>
    </row>
    <row r="67" spans="13:17" ht="15" x14ac:dyDescent="0.25">
      <c r="O67" s="17"/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2024-01-09T10:12:10Z</dcterms:modified>
</cp:coreProperties>
</file>